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023"/>
  <workbookPr/>
  <mc:AlternateContent xmlns:mc="http://schemas.openxmlformats.org/markup-compatibility/2006">
    <mc:Choice Requires="x15">
      <x15ac:absPath xmlns:x15ac="http://schemas.microsoft.com/office/spreadsheetml/2010/11/ac" url="C:\Users\Farkas Csaba\Desktop\Budapest_v2\Megoldas\"/>
    </mc:Choice>
  </mc:AlternateContent>
  <xr:revisionPtr revIDLastSave="0" documentId="440B08E7579FA7443A18CD5091326C77C2544A54" xr6:coauthVersionLast="17" xr6:coauthVersionMax="17" xr10:uidLastSave="{00000000-0000-0000-0000-000000000000}"/>
  <bookViews>
    <workbookView xWindow="0" yWindow="0" windowWidth="19200" windowHeight="11445" firstSheet="1" activeTab="1" xr2:uid="{00000000-000D-0000-FFFF-FFFF00000000}"/>
  </bookViews>
  <sheets>
    <sheet name="Diagram1" sheetId="2" r:id="rId1"/>
    <sheet name="adatok" sheetId="1" r:id="rId2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L22" i="1"/>
  <c r="K9" i="1"/>
  <c r="K1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12" i="1"/>
  <c r="K11" i="1"/>
  <c r="K10" i="1"/>
  <c r="K6" i="1"/>
  <c r="K3" i="1"/>
  <c r="K4" i="1"/>
  <c r="K5" i="1"/>
  <c r="K23" i="1"/>
  <c r="L23" i="1"/>
  <c r="K24" i="1"/>
  <c r="L24" i="1"/>
  <c r="K25" i="1"/>
  <c r="L25" i="1"/>
  <c r="K26" i="1"/>
  <c r="L26" i="1"/>
  <c r="K27" i="1"/>
  <c r="L27" i="1"/>
  <c r="K28" i="1"/>
  <c r="L28" i="1"/>
  <c r="L17" i="1"/>
  <c r="L18" i="1"/>
  <c r="L19" i="1"/>
  <c r="K19" i="1"/>
  <c r="K18" i="1"/>
  <c r="K17" i="1"/>
  <c r="H4" i="1"/>
  <c r="H8" i="1"/>
  <c r="H12" i="1"/>
  <c r="H16" i="1"/>
  <c r="H20" i="1"/>
  <c r="H24" i="1"/>
  <c r="H9" i="1"/>
  <c r="H13" i="1"/>
  <c r="H21" i="1"/>
  <c r="H25" i="1"/>
  <c r="H6" i="1"/>
  <c r="H14" i="1"/>
  <c r="H18" i="1"/>
  <c r="H22" i="1"/>
  <c r="H3" i="1"/>
  <c r="H11" i="1"/>
  <c r="H19" i="1"/>
  <c r="H5" i="1"/>
  <c r="H17" i="1"/>
  <c r="H10" i="1"/>
  <c r="H7" i="1"/>
  <c r="H15" i="1"/>
  <c r="H23" i="1"/>
  <c r="K14" i="1"/>
</calcChain>
</file>

<file path=xl/sharedStrings.xml><?xml version="1.0" encoding="utf-8"?>
<sst xmlns="http://schemas.openxmlformats.org/spreadsheetml/2006/main" count="98" uniqueCount="77">
  <si>
    <t>Budapest kerületei</t>
  </si>
  <si>
    <t>Szám</t>
  </si>
  <si>
    <t>Oldal</t>
  </si>
  <si>
    <t>Népesség</t>
  </si>
  <si>
    <r>
      <t>Terület (km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</si>
  <si>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Népsűrűség (fő/km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</si>
  <si>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Létrehozás (év)</t>
  </si>
  <si>
    <t>A kerület neve</t>
  </si>
  <si>
    <t>Átlagnál</t>
  </si>
  <si>
    <t>Budapest adatai</t>
  </si>
  <si>
    <t>I.</t>
  </si>
  <si>
    <t>Buda</t>
  </si>
  <si>
    <t>Várkerület</t>
  </si>
  <si>
    <t>Budapest összes népessége:</t>
  </si>
  <si>
    <t>II.</t>
  </si>
  <si>
    <t>—</t>
  </si>
  <si>
    <t>Budapest összes területe:</t>
  </si>
  <si>
    <t>III.</t>
  </si>
  <si>
    <t>Óbuda-Békásmegyer</t>
  </si>
  <si>
    <t>Budapest népsűrűsége:</t>
  </si>
  <si>
    <t>IV.</t>
  </si>
  <si>
    <t>Pest</t>
  </si>
  <si>
    <t>Újpest</t>
  </si>
  <si>
    <t>A kerületek átlagos népessége:</t>
  </si>
  <si>
    <t>V.</t>
  </si>
  <si>
    <t>Belváros-Lipótváros</t>
  </si>
  <si>
    <t>VI.</t>
  </si>
  <si>
    <t>Terézváros</t>
  </si>
  <si>
    <t>Legek</t>
  </si>
  <si>
    <t>VII.</t>
  </si>
  <si>
    <t>Erzsébetváros</t>
  </si>
  <si>
    <t>A legkisebb népesség:</t>
  </si>
  <si>
    <t>VIII.</t>
  </si>
  <si>
    <t>Józsefváros</t>
  </si>
  <si>
    <t>A legnagyobb népsűrűség:</t>
  </si>
  <si>
    <t>IX.</t>
  </si>
  <si>
    <t>Ferencváros</t>
  </si>
  <si>
    <t>Második legkisebb népesség:</t>
  </si>
  <si>
    <t>X.</t>
  </si>
  <si>
    <t>Kőbánya</t>
  </si>
  <si>
    <t>Második legnagyobb népsűrűség:</t>
  </si>
  <si>
    <t>XI.</t>
  </si>
  <si>
    <t>Újbuda</t>
  </si>
  <si>
    <t>Legkisebb népességű kerület neve:</t>
  </si>
  <si>
    <t>XII.</t>
  </si>
  <si>
    <t>Hegyvidék</t>
  </si>
  <si>
    <t>Legnagyobb népsűrűségű kerület neve:</t>
  </si>
  <si>
    <t>XIII.</t>
  </si>
  <si>
    <t>Angyalföld-Újlipótváros-Vizafogó</t>
  </si>
  <si>
    <t>XIV.</t>
  </si>
  <si>
    <t>Zugló</t>
  </si>
  <si>
    <t>Pest és Buda</t>
  </si>
  <si>
    <t>Száma:</t>
  </si>
  <si>
    <t>Népessége:</t>
  </si>
  <si>
    <t>XV.</t>
  </si>
  <si>
    <t>Rákospalota-Pestújhely-Újpalota</t>
  </si>
  <si>
    <t>Pesti kerületek:</t>
  </si>
  <si>
    <t>XVI.</t>
  </si>
  <si>
    <t>Budai kerületek:</t>
  </si>
  <si>
    <t>XVII.</t>
  </si>
  <si>
    <t>Rákosmente</t>
  </si>
  <si>
    <t>Sem pesti, sem budai kerület:</t>
  </si>
  <si>
    <t>XVIII.</t>
  </si>
  <si>
    <t>Pestszentlőrinc-Pestszentimre</t>
  </si>
  <si>
    <t>XIX.</t>
  </si>
  <si>
    <t>Kispest</t>
  </si>
  <si>
    <t>Növekedés:</t>
  </si>
  <si>
    <t>Új belépő:</t>
  </si>
  <si>
    <t>Összesen:</t>
  </si>
  <si>
    <t>XX.</t>
  </si>
  <si>
    <t>Pesterzsébet</t>
  </si>
  <si>
    <t>XXI.</t>
  </si>
  <si>
    <t>Csepel</t>
  </si>
  <si>
    <t>XXII.</t>
  </si>
  <si>
    <t>Budafok-Tétény</t>
  </si>
  <si>
    <t>XXIII.</t>
  </si>
  <si>
    <t>Soroksár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</si>
</sst>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fő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NumberFormat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NumberFormat="1" applyBorder="1"/>
    <xf numFmtId="0" fontId="0" fillId="0" borderId="12" xfId="0" applyBorder="1" applyAlignment="1">
      <alignment horizontal="center"/>
    </xf>
    <xf numFmtId="0" fontId="3" fillId="0" borderId="0" xfId="0" applyFont="1"/>
    <xf numFmtId="3" fontId="0" fillId="0" borderId="6" xfId="0" applyNumberFormat="1" applyBorder="1"/>
    <xf numFmtId="3" fontId="0" fillId="0" borderId="1" xfId="0" applyNumberFormat="1" applyBorder="1"/>
    <xf numFmtId="3" fontId="0" fillId="0" borderId="11" xfId="0" applyNumberFormat="1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0" xfId="0" applyNumberFormat="1"/>
    <xf numFmtId="0" fontId="4" fillId="0" borderId="8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4" fillId="0" borderId="1" xfId="0" applyNumberFormat="1" applyFont="1" applyBorder="1"/>
    <xf numFmtId="0" fontId="4" fillId="0" borderId="9" xfId="0" applyFont="1" applyBorder="1" applyAlignment="1">
      <alignment horizontal="center"/>
    </xf>
    <xf numFmtId="164" fontId="0" fillId="0" borderId="6" xfId="0" applyNumberFormat="1" applyBorder="1"/>
    <xf numFmtId="164" fontId="0" fillId="0" borderId="1" xfId="0" applyNumberFormat="1" applyBorder="1"/>
    <xf numFmtId="164" fontId="4" fillId="0" borderId="1" xfId="0" applyNumberFormat="1" applyFont="1" applyBorder="1"/>
    <xf numFmtId="164" fontId="0" fillId="0" borderId="11" xfId="0" applyNumberFormat="1" applyBorder="1"/>
    <xf numFmtId="0" fontId="3" fillId="0" borderId="1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Budapest kerületeinek népessége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adatok!$C$2</c:f>
              <c:strCache>
                <c:ptCount val="1"/>
                <c:pt idx="0">
                  <c:v>Népesség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0A-480C-A39F-DEB750DA96B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adatok!$A$3:$A$25</c:f>
              <c:strCache>
                <c:ptCount val="23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  <c:pt idx="12">
                  <c:v>XIII.</c:v>
                </c:pt>
                <c:pt idx="13">
                  <c:v>XIV.</c:v>
                </c:pt>
                <c:pt idx="14">
                  <c:v>XV.</c:v>
                </c:pt>
                <c:pt idx="15">
                  <c:v>XVI.</c:v>
                </c:pt>
                <c:pt idx="16">
                  <c:v>XVII.</c:v>
                </c:pt>
                <c:pt idx="17">
                  <c:v>XVIII.</c:v>
                </c:pt>
                <c:pt idx="18">
                  <c:v>XIX.</c:v>
                </c:pt>
                <c:pt idx="19">
                  <c:v>XX.</c:v>
                </c:pt>
                <c:pt idx="20">
                  <c:v>XXI.</c:v>
                </c:pt>
                <c:pt idx="21">
                  <c:v>XXII.</c:v>
                </c:pt>
                <c:pt idx="22">
                  <c:v>XXIII.</c:v>
                </c:pt>
              </c:strCache>
            </c:strRef>
          </c:cat>
          <c:val>
            <c:numRef>
              <c:f>adatok!$C$3:$C$25</c:f>
              <c:numCache>
                <c:formatCode>#,##0" fő"</c:formatCode>
                <c:ptCount val="23"/>
                <c:pt idx="0">
                  <c:v>25196</c:v>
                </c:pt>
                <c:pt idx="1">
                  <c:v>89903</c:v>
                </c:pt>
                <c:pt idx="2">
                  <c:v>130415</c:v>
                </c:pt>
                <c:pt idx="3">
                  <c:v>101558</c:v>
                </c:pt>
                <c:pt idx="4">
                  <c:v>26284</c:v>
                </c:pt>
                <c:pt idx="5">
                  <c:v>38504</c:v>
                </c:pt>
                <c:pt idx="6">
                  <c:v>53381</c:v>
                </c:pt>
                <c:pt idx="7">
                  <c:v>76811</c:v>
                </c:pt>
                <c:pt idx="8">
                  <c:v>59056</c:v>
                </c:pt>
                <c:pt idx="9">
                  <c:v>78414</c:v>
                </c:pt>
                <c:pt idx="10">
                  <c:v>151812</c:v>
                </c:pt>
                <c:pt idx="11">
                  <c:v>58171</c:v>
                </c:pt>
                <c:pt idx="12">
                  <c:v>120256</c:v>
                </c:pt>
                <c:pt idx="13">
                  <c:v>124841</c:v>
                </c:pt>
                <c:pt idx="14">
                  <c:v>80573</c:v>
                </c:pt>
                <c:pt idx="15">
                  <c:v>73486</c:v>
                </c:pt>
                <c:pt idx="16">
                  <c:v>87793</c:v>
                </c:pt>
                <c:pt idx="17">
                  <c:v>101738</c:v>
                </c:pt>
                <c:pt idx="18">
                  <c:v>60731</c:v>
                </c:pt>
                <c:pt idx="19">
                  <c:v>65321</c:v>
                </c:pt>
                <c:pt idx="20">
                  <c:v>76911</c:v>
                </c:pt>
                <c:pt idx="21">
                  <c:v>54611</c:v>
                </c:pt>
                <c:pt idx="22">
                  <c:v>23641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0A-480C-A39F-DEB750DA9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-1543849536"/>
        <c:axId val="-1543859328"/>
      </c:barChart>
      <c:catAx>
        <c:axId val="-15438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3859328"/>
        <c:crosses val="autoZero"/>
        <c:auto val="1"/>
        <c:lblAlgn val="ctr"/>
        <c:lblOffset val="100"/>
        <c:noMultiLvlLbl val="0"/>
      </c:catAx>
      <c:valAx>
        <c:axId val="-154385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 fő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3849536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3" workbookViewId="0" zoomToFit="1" xr3:uid="{AEA406A1-0E4B-5B11-9CD5-51D6E497D94C}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9600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0.7335</cdr:x>
      <cdr:y>1.64543E-7</cdr:y>
    </cdr:from>
    <cdr:to>
      <cdr:x>1</cdr:x>
      <cdr:y>0.38325</cdr:y>
    </cdr:to>
    <cdr:pic>
      <cdr:nvPicPr>
        <cdr:cNvPr id="3" name="Kép 2">
          <a:extLst xmlns:a="http://schemas.openxmlformats.org/drawingml/2006/main">
            <a:ext uri="{FF2B5EF4-FFF2-40B4-BE49-F238E27FC236}">
              <a16:creationId xmlns:a16="http://schemas.microsoft.com/office/drawing/2014/main" id="{017EFF10-B554-433B-82FA-F1B45D2BF6D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819614" y="1"/>
          <a:ext cx="2477798" cy="2329187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tabSelected="1" workbookViewId="0" xr3:uid="{958C4451-9541-5A59-BF78-D2F731DF1C81}">
      <selection activeCell="L22" sqref="L22"/>
    </sheetView>
  </sheetViews>
  <sheetFormatPr defaultRowHeight="15"/>
  <cols>
    <col min="1" max="2" width="6.7109375" customWidth="1"/>
    <col min="3" max="4" width="10.7109375" customWidth="1"/>
    <col min="5" max="5" width="11.42578125" customWidth="1"/>
    <col min="6" max="6" width="10.7109375" customWidth="1"/>
    <col min="7" max="7" width="31.140625" bestFit="1" customWidth="1"/>
    <col min="8" max="8" width="8" customWidth="1"/>
    <col min="10" max="10" width="36.5703125" bestFit="1" customWidth="1"/>
    <col min="11" max="11" width="10.28515625" bestFit="1" customWidth="1"/>
    <col min="12" max="12" width="11.42578125" bestFit="1" customWidth="1"/>
  </cols>
  <sheetData>
    <row r="1" spans="1:12" s="17" customFormat="1" ht="38.25" customHeight="1" thickBot="1">
      <c r="A1" s="33" t="s">
        <v>0</v>
      </c>
      <c r="B1" s="33"/>
      <c r="C1" s="33"/>
      <c r="D1" s="33"/>
      <c r="E1" s="33"/>
      <c r="F1" s="33"/>
      <c r="G1" s="33"/>
      <c r="H1" s="33"/>
    </row>
    <row r="2" spans="1:12" ht="33" thickBot="1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J2" t="s">
        <v>9</v>
      </c>
    </row>
    <row r="3" spans="1:12">
      <c r="A3" s="9" t="s">
        <v>10</v>
      </c>
      <c r="B3" s="21" t="s">
        <v>11</v>
      </c>
      <c r="C3" s="29">
        <v>25196</v>
      </c>
      <c r="D3" s="18">
        <v>3.41</v>
      </c>
      <c r="E3" s="18">
        <f>C3/D3</f>
        <v>7388.8563049853374</v>
      </c>
      <c r="F3" s="10">
        <v>1873</v>
      </c>
      <c r="G3" s="21" t="s">
        <v>12</v>
      </c>
      <c r="H3" s="11" t="str">
        <f>IF(E3&gt;$K$5,"*","")</f>
        <v>*</v>
      </c>
      <c r="J3" s="3" t="s">
        <v>13</v>
      </c>
      <c r="K3" s="23">
        <f>SUM(C3:C25)</f>
        <v>1759407</v>
      </c>
    </row>
    <row r="4" spans="1:12">
      <c r="A4" s="12" t="s">
        <v>14</v>
      </c>
      <c r="B4" s="5" t="s">
        <v>11</v>
      </c>
      <c r="C4" s="30">
        <v>89903</v>
      </c>
      <c r="D4" s="19">
        <v>36.340000000000003</v>
      </c>
      <c r="E4" s="19">
        <f t="shared" ref="E4:E25" si="0">C4/D4</f>
        <v>2473.9405613648869</v>
      </c>
      <c r="F4" s="4">
        <v>1873</v>
      </c>
      <c r="G4" s="5" t="s">
        <v>15</v>
      </c>
      <c r="H4" s="13" t="str">
        <f t="shared" ref="H4:H25" si="1">IF(E4&gt;$K$5,"*","")</f>
        <v/>
      </c>
      <c r="J4" s="3" t="s">
        <v>16</v>
      </c>
      <c r="K4" s="23">
        <f>SUM(D3:D25)</f>
        <v>525.13</v>
      </c>
    </row>
    <row r="5" spans="1:12">
      <c r="A5" s="12" t="s">
        <v>17</v>
      </c>
      <c r="B5" s="5" t="s">
        <v>11</v>
      </c>
      <c r="C5" s="30">
        <v>130415</v>
      </c>
      <c r="D5" s="19">
        <v>39.700000000000003</v>
      </c>
      <c r="E5" s="19">
        <f t="shared" si="0"/>
        <v>3285.0125944584379</v>
      </c>
      <c r="F5" s="4">
        <v>1873</v>
      </c>
      <c r="G5" s="5" t="s">
        <v>18</v>
      </c>
      <c r="H5" s="13" t="str">
        <f t="shared" si="1"/>
        <v/>
      </c>
      <c r="J5" s="3" t="s">
        <v>19</v>
      </c>
      <c r="K5">
        <f>K3/K4</f>
        <v>3350.4218003161122</v>
      </c>
    </row>
    <row r="6" spans="1:12">
      <c r="A6" s="12" t="s">
        <v>20</v>
      </c>
      <c r="B6" s="5" t="s">
        <v>21</v>
      </c>
      <c r="C6" s="30">
        <v>101558</v>
      </c>
      <c r="D6" s="19">
        <v>18.82</v>
      </c>
      <c r="E6" s="19">
        <f t="shared" si="0"/>
        <v>5396.2805526036127</v>
      </c>
      <c r="F6" s="4">
        <v>1950</v>
      </c>
      <c r="G6" s="5" t="s">
        <v>22</v>
      </c>
      <c r="H6" s="13" t="str">
        <f t="shared" si="1"/>
        <v>*</v>
      </c>
      <c r="J6" s="3" t="s">
        <v>23</v>
      </c>
      <c r="K6" s="23">
        <f>AVERAGE(C3:C25)</f>
        <v>76495.956521739135</v>
      </c>
    </row>
    <row r="7" spans="1:12">
      <c r="A7" s="12" t="s">
        <v>24</v>
      </c>
      <c r="B7" s="5" t="s">
        <v>21</v>
      </c>
      <c r="C7" s="30">
        <v>26284</v>
      </c>
      <c r="D7" s="19">
        <v>2.59</v>
      </c>
      <c r="E7" s="19">
        <f t="shared" si="0"/>
        <v>10148.262548262548</v>
      </c>
      <c r="F7" s="4">
        <v>1873</v>
      </c>
      <c r="G7" s="5" t="s">
        <v>25</v>
      </c>
      <c r="H7" s="13" t="str">
        <f t="shared" si="1"/>
        <v>*</v>
      </c>
    </row>
    <row r="8" spans="1:12">
      <c r="A8" s="12" t="s">
        <v>26</v>
      </c>
      <c r="B8" s="5" t="s">
        <v>21</v>
      </c>
      <c r="C8" s="30">
        <v>38504</v>
      </c>
      <c r="D8" s="19">
        <v>2.38</v>
      </c>
      <c r="E8" s="19">
        <f t="shared" si="0"/>
        <v>16178.151260504203</v>
      </c>
      <c r="F8" s="4">
        <v>1873</v>
      </c>
      <c r="G8" s="5" t="s">
        <v>27</v>
      </c>
      <c r="H8" s="13" t="str">
        <f t="shared" si="1"/>
        <v>*</v>
      </c>
      <c r="J8" t="s">
        <v>28</v>
      </c>
    </row>
    <row r="9" spans="1:12">
      <c r="A9" s="12" t="s">
        <v>29</v>
      </c>
      <c r="B9" s="5" t="s">
        <v>21</v>
      </c>
      <c r="C9" s="30">
        <v>53381</v>
      </c>
      <c r="D9" s="19">
        <v>2.09</v>
      </c>
      <c r="E9" s="19">
        <f t="shared" si="0"/>
        <v>25541.148325358852</v>
      </c>
      <c r="F9" s="4">
        <v>1873</v>
      </c>
      <c r="G9" s="5" t="s">
        <v>30</v>
      </c>
      <c r="H9" s="13" t="str">
        <f t="shared" si="1"/>
        <v>*</v>
      </c>
      <c r="J9" s="3" t="s">
        <v>31</v>
      </c>
      <c r="K9" s="23">
        <f>MIN(C3:C25)</f>
        <v>23641</v>
      </c>
    </row>
    <row r="10" spans="1:12">
      <c r="A10" s="24" t="s">
        <v>32</v>
      </c>
      <c r="B10" s="25" t="s">
        <v>21</v>
      </c>
      <c r="C10" s="31">
        <v>76811</v>
      </c>
      <c r="D10" s="26">
        <v>6.85</v>
      </c>
      <c r="E10" s="26">
        <f t="shared" si="0"/>
        <v>11213.284671532847</v>
      </c>
      <c r="F10" s="27">
        <v>1873</v>
      </c>
      <c r="G10" s="25" t="s">
        <v>33</v>
      </c>
      <c r="H10" s="28" t="str">
        <f t="shared" si="1"/>
        <v>*</v>
      </c>
      <c r="J10" s="3" t="s">
        <v>34</v>
      </c>
      <c r="K10" s="2">
        <f>MAX(E3:E25)</f>
        <v>25541.148325358852</v>
      </c>
    </row>
    <row r="11" spans="1:12">
      <c r="A11" s="12" t="s">
        <v>35</v>
      </c>
      <c r="B11" s="5" t="s">
        <v>21</v>
      </c>
      <c r="C11" s="30">
        <v>59056</v>
      </c>
      <c r="D11" s="19">
        <v>12.53</v>
      </c>
      <c r="E11" s="19">
        <f t="shared" si="0"/>
        <v>4713.1683958499607</v>
      </c>
      <c r="F11" s="4">
        <v>1873</v>
      </c>
      <c r="G11" s="5" t="s">
        <v>36</v>
      </c>
      <c r="H11" s="13" t="str">
        <f t="shared" si="1"/>
        <v>*</v>
      </c>
      <c r="J11" s="3" t="s">
        <v>37</v>
      </c>
      <c r="K11">
        <f>SMALL(C3:C25,2)</f>
        <v>25196</v>
      </c>
    </row>
    <row r="12" spans="1:12">
      <c r="A12" s="12" t="s">
        <v>38</v>
      </c>
      <c r="B12" s="5" t="s">
        <v>21</v>
      </c>
      <c r="C12" s="30">
        <v>78414</v>
      </c>
      <c r="D12" s="19">
        <v>32.49</v>
      </c>
      <c r="E12" s="19">
        <f t="shared" si="0"/>
        <v>2413.4810710987995</v>
      </c>
      <c r="F12" s="4">
        <v>1873</v>
      </c>
      <c r="G12" s="5" t="s">
        <v>39</v>
      </c>
      <c r="H12" s="13" t="str">
        <f t="shared" si="1"/>
        <v/>
      </c>
      <c r="J12" s="3" t="s">
        <v>40</v>
      </c>
      <c r="K12">
        <f>LARGE(E3:E25,2)</f>
        <v>16178.151260504203</v>
      </c>
    </row>
    <row r="13" spans="1:12">
      <c r="A13" s="12" t="s">
        <v>41</v>
      </c>
      <c r="B13" s="5" t="s">
        <v>11</v>
      </c>
      <c r="C13" s="30">
        <v>151812</v>
      </c>
      <c r="D13" s="19">
        <v>33.49</v>
      </c>
      <c r="E13" s="19">
        <f t="shared" si="0"/>
        <v>4533.0546431770672</v>
      </c>
      <c r="F13" s="4">
        <v>1934</v>
      </c>
      <c r="G13" s="5" t="s">
        <v>42</v>
      </c>
      <c r="H13" s="13" t="str">
        <f t="shared" si="1"/>
        <v>*</v>
      </c>
      <c r="J13" s="3" t="s">
        <v>43</v>
      </c>
      <c r="K13" t="str">
        <f>VLOOKUP(K9,C3:G25,5,0)</f>
        <v>Soroksár</v>
      </c>
    </row>
    <row r="14" spans="1:12">
      <c r="A14" s="12" t="s">
        <v>44</v>
      </c>
      <c r="B14" s="5" t="s">
        <v>11</v>
      </c>
      <c r="C14" s="30">
        <v>58171</v>
      </c>
      <c r="D14" s="19">
        <v>26.67</v>
      </c>
      <c r="E14" s="19">
        <f t="shared" si="0"/>
        <v>2181.13985751781</v>
      </c>
      <c r="F14" s="4">
        <v>1940</v>
      </c>
      <c r="G14" s="5" t="s">
        <v>45</v>
      </c>
      <c r="H14" s="13" t="str">
        <f t="shared" si="1"/>
        <v/>
      </c>
      <c r="J14" s="3" t="s">
        <v>46</v>
      </c>
      <c r="K14" t="str">
        <f>VLOOKUP(K10,E3:G25,3,0)</f>
        <v>Erzsébetváros</v>
      </c>
    </row>
    <row r="15" spans="1:12">
      <c r="A15" s="12" t="s">
        <v>47</v>
      </c>
      <c r="B15" s="5" t="s">
        <v>21</v>
      </c>
      <c r="C15" s="30">
        <v>120256</v>
      </c>
      <c r="D15" s="19">
        <v>13.43</v>
      </c>
      <c r="E15" s="19">
        <f t="shared" si="0"/>
        <v>8954.2814594192114</v>
      </c>
      <c r="F15" s="4">
        <v>1938</v>
      </c>
      <c r="G15" s="5" t="s">
        <v>48</v>
      </c>
      <c r="H15" s="13" t="str">
        <f t="shared" si="1"/>
        <v>*</v>
      </c>
    </row>
    <row r="16" spans="1:12">
      <c r="A16" s="12" t="s">
        <v>49</v>
      </c>
      <c r="B16" s="5" t="s">
        <v>21</v>
      </c>
      <c r="C16" s="30">
        <v>124841</v>
      </c>
      <c r="D16" s="19">
        <v>18.13</v>
      </c>
      <c r="E16" s="19">
        <f t="shared" si="0"/>
        <v>6885.8797573083293</v>
      </c>
      <c r="F16" s="4">
        <v>1935</v>
      </c>
      <c r="G16" s="5" t="s">
        <v>50</v>
      </c>
      <c r="H16" s="13" t="str">
        <f t="shared" si="1"/>
        <v>*</v>
      </c>
      <c r="J16" t="s">
        <v>51</v>
      </c>
      <c r="K16" t="s">
        <v>52</v>
      </c>
      <c r="L16" t="s">
        <v>53</v>
      </c>
    </row>
    <row r="17" spans="1:12">
      <c r="A17" s="12" t="s">
        <v>54</v>
      </c>
      <c r="B17" s="5" t="s">
        <v>21</v>
      </c>
      <c r="C17" s="30">
        <v>80573</v>
      </c>
      <c r="D17" s="19">
        <v>26.94</v>
      </c>
      <c r="E17" s="19">
        <f t="shared" si="0"/>
        <v>2990.8314773570896</v>
      </c>
      <c r="F17" s="4">
        <v>1950</v>
      </c>
      <c r="G17" s="5" t="s">
        <v>55</v>
      </c>
      <c r="H17" s="13" t="str">
        <f t="shared" si="1"/>
        <v/>
      </c>
      <c r="J17" s="3" t="s">
        <v>56</v>
      </c>
      <c r="K17">
        <f>COUNTIF(B3:B25,"Pest")</f>
        <v>16</v>
      </c>
      <c r="L17">
        <f>SUMIF(B3:B25,"Pest",C3:C25)</f>
        <v>1172388</v>
      </c>
    </row>
    <row r="18" spans="1:12">
      <c r="A18" s="12" t="s">
        <v>57</v>
      </c>
      <c r="B18" s="5" t="s">
        <v>21</v>
      </c>
      <c r="C18" s="30">
        <v>73486</v>
      </c>
      <c r="D18" s="19">
        <v>33.51</v>
      </c>
      <c r="E18" s="19">
        <f t="shared" si="0"/>
        <v>2192.9573261712922</v>
      </c>
      <c r="F18" s="4">
        <v>1950</v>
      </c>
      <c r="G18" s="5" t="s">
        <v>15</v>
      </c>
      <c r="H18" s="13" t="str">
        <f t="shared" si="1"/>
        <v/>
      </c>
      <c r="J18" s="3" t="s">
        <v>58</v>
      </c>
      <c r="K18">
        <f>COUNTIF(B3:B25,"Buda")</f>
        <v>6</v>
      </c>
      <c r="L18">
        <f>SUMIF(B3:B25,"Buda",C3:C25)</f>
        <v>510108</v>
      </c>
    </row>
    <row r="19" spans="1:12">
      <c r="A19" s="12" t="s">
        <v>59</v>
      </c>
      <c r="B19" s="5" t="s">
        <v>21</v>
      </c>
      <c r="C19" s="30">
        <v>87793</v>
      </c>
      <c r="D19" s="19">
        <v>54.82</v>
      </c>
      <c r="E19" s="19">
        <f t="shared" si="0"/>
        <v>1601.477562933236</v>
      </c>
      <c r="F19" s="4">
        <v>1950</v>
      </c>
      <c r="G19" s="5" t="s">
        <v>60</v>
      </c>
      <c r="H19" s="13" t="str">
        <f t="shared" si="1"/>
        <v/>
      </c>
      <c r="J19" s="3" t="s">
        <v>61</v>
      </c>
      <c r="K19">
        <f>COUNTBLANK(B3:B25)</f>
        <v>1</v>
      </c>
      <c r="L19">
        <f>K3-L17-L18</f>
        <v>76911</v>
      </c>
    </row>
    <row r="20" spans="1:12">
      <c r="A20" s="12" t="s">
        <v>62</v>
      </c>
      <c r="B20" s="5" t="s">
        <v>21</v>
      </c>
      <c r="C20" s="30">
        <v>101738</v>
      </c>
      <c r="D20" s="19">
        <v>38.6</v>
      </c>
      <c r="E20" s="19">
        <f t="shared" si="0"/>
        <v>2635.6994818652847</v>
      </c>
      <c r="F20" s="4">
        <v>1950</v>
      </c>
      <c r="G20" s="5" t="s">
        <v>63</v>
      </c>
      <c r="H20" s="13" t="str">
        <f t="shared" si="1"/>
        <v/>
      </c>
    </row>
    <row r="21" spans="1:12">
      <c r="A21" s="12" t="s">
        <v>64</v>
      </c>
      <c r="B21" s="5" t="s">
        <v>21</v>
      </c>
      <c r="C21" s="30">
        <v>60731</v>
      </c>
      <c r="D21" s="19">
        <v>9.3800000000000008</v>
      </c>
      <c r="E21" s="19">
        <f t="shared" si="0"/>
        <v>6474.5202558635392</v>
      </c>
      <c r="F21" s="4">
        <v>1950</v>
      </c>
      <c r="G21" s="5" t="s">
        <v>65</v>
      </c>
      <c r="H21" s="13" t="str">
        <f t="shared" si="1"/>
        <v>*</v>
      </c>
      <c r="J21" t="s">
        <v>66</v>
      </c>
      <c r="K21" t="s">
        <v>67</v>
      </c>
      <c r="L21" t="s">
        <v>68</v>
      </c>
    </row>
    <row r="22" spans="1:12">
      <c r="A22" s="12" t="s">
        <v>69</v>
      </c>
      <c r="B22" s="5" t="s">
        <v>21</v>
      </c>
      <c r="C22" s="30">
        <v>65321</v>
      </c>
      <c r="D22" s="19">
        <v>12.19</v>
      </c>
      <c r="E22" s="19">
        <f t="shared" si="0"/>
        <v>5358.5726004922071</v>
      </c>
      <c r="F22" s="4">
        <v>1950</v>
      </c>
      <c r="G22" s="5" t="s">
        <v>70</v>
      </c>
      <c r="H22" s="13" t="str">
        <f t="shared" si="1"/>
        <v>*</v>
      </c>
      <c r="J22" s="1">
        <v>1873</v>
      </c>
      <c r="K22">
        <f>COUNTIF($F$3:$F$25,J22)</f>
        <v>9</v>
      </c>
      <c r="L22">
        <f>SUM($K$22:K22)</f>
        <v>9</v>
      </c>
    </row>
    <row r="23" spans="1:12">
      <c r="A23" s="12" t="s">
        <v>71</v>
      </c>
      <c r="B23" s="5"/>
      <c r="C23" s="30">
        <v>76911</v>
      </c>
      <c r="D23" s="19">
        <v>25.75</v>
      </c>
      <c r="E23" s="19">
        <f t="shared" si="0"/>
        <v>2986.8349514563106</v>
      </c>
      <c r="F23" s="4">
        <v>1950</v>
      </c>
      <c r="G23" s="5" t="s">
        <v>72</v>
      </c>
      <c r="H23" s="13" t="str">
        <f t="shared" si="1"/>
        <v/>
      </c>
      <c r="J23" s="1">
        <v>1934</v>
      </c>
      <c r="K23">
        <f t="shared" ref="K23:K28" si="2">COUNTIF($F$3:$F$25,J23)</f>
        <v>1</v>
      </c>
      <c r="L23">
        <f>SUM($K$22:K23)</f>
        <v>10</v>
      </c>
    </row>
    <row r="24" spans="1:12">
      <c r="A24" s="12" t="s">
        <v>73</v>
      </c>
      <c r="B24" s="5" t="s">
        <v>11</v>
      </c>
      <c r="C24" s="30">
        <v>54611</v>
      </c>
      <c r="D24" s="19">
        <v>34.25</v>
      </c>
      <c r="E24" s="19">
        <f t="shared" si="0"/>
        <v>1594.4817518248176</v>
      </c>
      <c r="F24" s="4">
        <v>1950</v>
      </c>
      <c r="G24" s="5" t="s">
        <v>74</v>
      </c>
      <c r="H24" s="13" t="str">
        <f t="shared" si="1"/>
        <v/>
      </c>
      <c r="J24" s="1">
        <v>1935</v>
      </c>
      <c r="K24">
        <f t="shared" si="2"/>
        <v>1</v>
      </c>
      <c r="L24">
        <f>SUM($K$22:K24)</f>
        <v>11</v>
      </c>
    </row>
    <row r="25" spans="1:12" ht="15.75" thickBot="1">
      <c r="A25" s="14" t="s">
        <v>75</v>
      </c>
      <c r="B25" s="22" t="s">
        <v>21</v>
      </c>
      <c r="C25" s="32">
        <v>23641</v>
      </c>
      <c r="D25" s="20">
        <v>40.770000000000003</v>
      </c>
      <c r="E25" s="20">
        <f t="shared" si="0"/>
        <v>579.86264410105468</v>
      </c>
      <c r="F25" s="15">
        <v>1994</v>
      </c>
      <c r="G25" s="22" t="s">
        <v>76</v>
      </c>
      <c r="H25" s="16" t="str">
        <f t="shared" si="1"/>
        <v/>
      </c>
      <c r="J25" s="1">
        <v>1938</v>
      </c>
      <c r="K25">
        <f t="shared" si="2"/>
        <v>1</v>
      </c>
      <c r="L25">
        <f>SUM($K$22:K25)</f>
        <v>12</v>
      </c>
    </row>
    <row r="26" spans="1:12">
      <c r="J26" s="1">
        <v>1940</v>
      </c>
      <c r="K26">
        <f t="shared" si="2"/>
        <v>1</v>
      </c>
      <c r="L26">
        <f>SUM($K$22:K26)</f>
        <v>13</v>
      </c>
    </row>
    <row r="27" spans="1:12">
      <c r="J27" s="1">
        <v>1950</v>
      </c>
      <c r="K27">
        <f t="shared" si="2"/>
        <v>9</v>
      </c>
      <c r="L27">
        <f>SUM($K$22:K27)</f>
        <v>22</v>
      </c>
    </row>
    <row r="28" spans="1:12">
      <c r="J28" s="1">
        <v>1994</v>
      </c>
      <c r="K28">
        <f t="shared" si="2"/>
        <v>1</v>
      </c>
      <c r="L28">
        <f>SUM($K$22:K28)</f>
        <v>23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László Nikolett Viktória</cp:lastModifiedBy>
  <cp:revision/>
  <dcterms:created xsi:type="dcterms:W3CDTF">2017-03-11T18:37:43Z</dcterms:created>
  <dcterms:modified xsi:type="dcterms:W3CDTF">2017-03-28T18:22:42Z</dcterms:modified>
  <cp:category/>
  <cp:contentStatus/>
</cp:coreProperties>
</file>